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yee PTSA\2020-2021\"/>
    </mc:Choice>
  </mc:AlternateContent>
  <xr:revisionPtr revIDLastSave="0" documentId="13_ncr:1_{5827965C-A33B-4C2A-860D-7E11C4C0DDAE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Budget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9" i="1" l="1"/>
  <c r="B98" i="1" l="1"/>
  <c r="B97" i="1"/>
  <c r="B99" i="1" s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95" i="1" s="1"/>
  <c r="B75" i="1"/>
  <c r="B72" i="1"/>
  <c r="B71" i="1"/>
  <c r="B73" i="1" s="1"/>
  <c r="B68" i="1"/>
  <c r="B65" i="1"/>
  <c r="B64" i="1"/>
  <c r="B63" i="1"/>
  <c r="B61" i="1"/>
  <c r="B60" i="1"/>
  <c r="B59" i="1"/>
  <c r="B57" i="1"/>
  <c r="B56" i="1"/>
  <c r="B55" i="1"/>
  <c r="B53" i="1"/>
  <c r="B52" i="1"/>
  <c r="B51" i="1"/>
  <c r="B48" i="1"/>
  <c r="B47" i="1"/>
  <c r="B46" i="1"/>
  <c r="B45" i="1"/>
  <c r="B44" i="1"/>
  <c r="B43" i="1"/>
  <c r="B42" i="1"/>
  <c r="B41" i="1"/>
  <c r="B40" i="1"/>
  <c r="B49" i="1" s="1"/>
  <c r="B39" i="1"/>
  <c r="B38" i="1"/>
  <c r="B37" i="1"/>
  <c r="B34" i="1"/>
  <c r="B33" i="1"/>
  <c r="B35" i="1" s="1"/>
  <c r="B28" i="1"/>
  <c r="B27" i="1"/>
  <c r="B26" i="1"/>
  <c r="B29" i="1" s="1"/>
  <c r="B22" i="1"/>
  <c r="B21" i="1"/>
  <c r="B20" i="1"/>
  <c r="B19" i="1"/>
  <c r="B17" i="1"/>
  <c r="B15" i="1"/>
  <c r="B24" i="1" s="1"/>
  <c r="B12" i="1"/>
  <c r="B13" i="1" s="1"/>
  <c r="B11" i="1"/>
  <c r="B10" i="1"/>
  <c r="B9" i="1"/>
  <c r="B8" i="1"/>
  <c r="B30" i="1" l="1"/>
  <c r="B31" i="1" s="1"/>
  <c r="B100" i="1"/>
  <c r="B101" i="1" l="1"/>
  <c r="B102" i="1" s="1"/>
</calcChain>
</file>

<file path=xl/sharedStrings.xml><?xml version="1.0" encoding="utf-8"?>
<sst xmlns="http://schemas.openxmlformats.org/spreadsheetml/2006/main" count="102" uniqueCount="102">
  <si>
    <t>Total</t>
  </si>
  <si>
    <t>Income</t>
  </si>
  <si>
    <t xml:space="preserve">   5100 Fundraising Income</t>
  </si>
  <si>
    <t xml:space="preserve">      5110 Tyee Bucks</t>
  </si>
  <si>
    <t xml:space="preserve">      5120 Corporate Matching/Donation</t>
  </si>
  <si>
    <t xml:space="preserve">      5140 Spiritwear</t>
  </si>
  <si>
    <t xml:space="preserve">      5150 eScrip</t>
  </si>
  <si>
    <t xml:space="preserve">      5190 Other Fundraising</t>
  </si>
  <si>
    <t xml:space="preserve">   Total 5100 Fundraising Income</t>
  </si>
  <si>
    <t xml:space="preserve">   5300 Program Income</t>
  </si>
  <si>
    <t xml:space="preserve">      5310 8th Grade Party</t>
  </si>
  <si>
    <t xml:space="preserve">      5325 Competition Math Club</t>
  </si>
  <si>
    <t xml:space="preserve">      5345 Python Bytes Club</t>
  </si>
  <si>
    <t xml:space="preserve">      5346 Programming Competition Club</t>
  </si>
  <si>
    <t xml:space="preserve">      5350 Play / Musical</t>
  </si>
  <si>
    <t xml:space="preserve">      5360 Student Socials</t>
  </si>
  <si>
    <t xml:space="preserve">      5375 Library Book Fair</t>
  </si>
  <si>
    <t xml:space="preserve">      5380 Robotics Club</t>
  </si>
  <si>
    <t xml:space="preserve">      5385 Science Bowl</t>
  </si>
  <si>
    <t xml:space="preserve">   Total 5300 Program Income</t>
  </si>
  <si>
    <t xml:space="preserve">   5400 Membership/Directories</t>
  </si>
  <si>
    <t xml:space="preserve">      5405 Membership</t>
  </si>
  <si>
    <t xml:space="preserve">      5410 Teacher/Staff PTSA Membership Sponsorships</t>
  </si>
  <si>
    <t xml:space="preserve">      5450 Student Directories</t>
  </si>
  <si>
    <t xml:space="preserve">   Total 5400 Membership/Directories</t>
  </si>
  <si>
    <t>Total Income</t>
  </si>
  <si>
    <t>Gross Profit</t>
  </si>
  <si>
    <t>Expenses</t>
  </si>
  <si>
    <t xml:space="preserve">   8100 Fundraising Expense</t>
  </si>
  <si>
    <t xml:space="preserve">      8140 Spiritwear</t>
  </si>
  <si>
    <t xml:space="preserve">   Total 8100 Fundraising Expense</t>
  </si>
  <si>
    <t xml:space="preserve">   8200 Money Granted to School</t>
  </si>
  <si>
    <t xml:space="preserve">      8210 6th Grade Field Trip - Camp Orkila</t>
  </si>
  <si>
    <t xml:space="preserve">      8220 7th Grade Field Trip</t>
  </si>
  <si>
    <t xml:space="preserve">      8240 Orchestra Retreat</t>
  </si>
  <si>
    <t xml:space="preserve">      8260 Red Scarf Girl</t>
  </si>
  <si>
    <t xml:space="preserve">      8270 Teacher's Classroom Fund</t>
  </si>
  <si>
    <t xml:space="preserve">      8280 Teacher Grants</t>
  </si>
  <si>
    <t xml:space="preserve">      8285 Global Goals</t>
  </si>
  <si>
    <t xml:space="preserve">      8290 Living Voices</t>
  </si>
  <si>
    <t xml:space="preserve">      8295 Family University</t>
  </si>
  <si>
    <t xml:space="preserve">      8296 Raku Workshop</t>
  </si>
  <si>
    <t xml:space="preserve">      8297 PBIS Incentives</t>
  </si>
  <si>
    <t xml:space="preserve">      8298 Additional Grants Carryover from Prior Year</t>
  </si>
  <si>
    <t xml:space="preserve">   Total 8200 Money Granted to School</t>
  </si>
  <si>
    <t xml:space="preserve">   8300 Program Expense</t>
  </si>
  <si>
    <t xml:space="preserve">      8310 8th Grade Party</t>
  </si>
  <si>
    <t xml:space="preserve">      8315 8th Grade Promotion Ceremony</t>
  </si>
  <si>
    <t xml:space="preserve">      8320 Cyber Safety</t>
  </si>
  <si>
    <t xml:space="preserve">      8325 Competition Math Clubs</t>
  </si>
  <si>
    <t xml:space="preserve">      8330 Principal Coffees</t>
  </si>
  <si>
    <t xml:space="preserve">      8335 Finance Club</t>
  </si>
  <si>
    <t xml:space="preserve">      8345 Python Bytes Club</t>
  </si>
  <si>
    <t xml:space="preserve">      8346 Programming Competition Club</t>
  </si>
  <si>
    <t xml:space="preserve">      8350 Play / Musical</t>
  </si>
  <si>
    <t xml:space="preserve">      8355 Reflections</t>
  </si>
  <si>
    <t xml:space="preserve">      8360 Student Socials</t>
  </si>
  <si>
    <t xml:space="preserve">      8365 Staff Appreciation</t>
  </si>
  <si>
    <t xml:space="preserve">      8370 Meet &amp; Greet (formerly TCOB Days)</t>
  </si>
  <si>
    <t xml:space="preserve">      8375 Library Book Fair</t>
  </si>
  <si>
    <t xml:space="preserve">      8380 Robotics Club</t>
  </si>
  <si>
    <t xml:space="preserve">      8385 Science Bowl</t>
  </si>
  <si>
    <t xml:space="preserve">      8390 GEO Bee</t>
  </si>
  <si>
    <t xml:space="preserve">   Total 8300 Program Expense</t>
  </si>
  <si>
    <t xml:space="preserve">   8400 Membership Dues/Directories</t>
  </si>
  <si>
    <t xml:space="preserve">      8405 Membership</t>
  </si>
  <si>
    <t xml:space="preserve">      8450 Student Directories</t>
  </si>
  <si>
    <t xml:space="preserve">   Total 8400 Membership Dues/Directories</t>
  </si>
  <si>
    <t xml:space="preserve">   8500 Administrative</t>
  </si>
  <si>
    <t xml:space="preserve">      8501 Annual Corporation Report</t>
  </si>
  <si>
    <t xml:space="preserve">      8502 Bank Fees</t>
  </si>
  <si>
    <t xml:space="preserve">      8510 Board Discretionary</t>
  </si>
  <si>
    <t xml:space="preserve">      8515 Charitable Solicitation/Renewal</t>
  </si>
  <si>
    <t xml:space="preserve">      8520 Website/Sign Up Genius</t>
  </si>
  <si>
    <t xml:space="preserve">      8525 Credit Card Payment</t>
  </si>
  <si>
    <t xml:space="preserve">      8530 Mailing</t>
  </si>
  <si>
    <t xml:space="preserve">      8535 Hospitality Supplies / PTSA Mtgs</t>
  </si>
  <si>
    <t xml:space="preserve">      8540 Insurance</t>
  </si>
  <si>
    <t xml:space="preserve">      8545 Movie License</t>
  </si>
  <si>
    <t xml:space="preserve">      8550 Printing/Copies/Mailing</t>
  </si>
  <si>
    <t xml:space="preserve">      8555 PTSA Awards</t>
  </si>
  <si>
    <t xml:space="preserve">      8560 QuickBooks</t>
  </si>
  <si>
    <t xml:space="preserve">      8565 Tax Accountant &amp; Filing</t>
  </si>
  <si>
    <t xml:space="preserve">      8570 TCOB Days</t>
  </si>
  <si>
    <t xml:space="preserve">      8580 WSPTA State Convention</t>
  </si>
  <si>
    <t xml:space="preserve">      8582 Legislative Assembly</t>
  </si>
  <si>
    <t xml:space="preserve">      8584 Board/Chair Training &amp; Development</t>
  </si>
  <si>
    <t xml:space="preserve">      8585 Other Admin/Committee/Project</t>
  </si>
  <si>
    <t xml:space="preserve">      8590 Prior Year Expense</t>
  </si>
  <si>
    <t xml:space="preserve">   Total 8500 Administrative</t>
  </si>
  <si>
    <t xml:space="preserve">   8600 Charity Contribution</t>
  </si>
  <si>
    <t xml:space="preserve">      8610 BSF</t>
  </si>
  <si>
    <t xml:space="preserve">      8620 Bellevue Quality Schools</t>
  </si>
  <si>
    <t xml:space="preserve">   Total 8600 Charity Contribution</t>
  </si>
  <si>
    <t>Total Expenses</t>
  </si>
  <si>
    <t>Net Operating Income</t>
  </si>
  <si>
    <t>Net Income</t>
  </si>
  <si>
    <t>Tuesday, Sep 15, 2020 02:20:14 PM GMT-7 - Cash Basis</t>
  </si>
  <si>
    <t>Tyee Middle School PTSA</t>
  </si>
  <si>
    <t>July 2020 - June 2021</t>
  </si>
  <si>
    <t xml:space="preserve">                Spelllng Bee</t>
  </si>
  <si>
    <t xml:space="preserve">Approved Tyee PTSA Budget 2020-2021 - FY21 P&amp;L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</si>
</sst>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/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4" fontId="6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6"/>
  <sheetViews>
    <sheetView tabSelected="1" workbookViewId="0">
      <selection activeCell="A3" sqref="A3:B3"/>
    </sheetView>
  </sheetViews>
  <sheetFormatPr defaultRowHeight="14.5" x14ac:dyDescent="0.35"/>
  <cols>
    <col min="1" max="1" width="48.08984375" customWidth="1"/>
    <col min="2" max="2" width="48.08984375" style="6" customWidth="1"/>
  </cols>
  <sheetData>
    <row r="1" spans="1:3" ht="18" x14ac:dyDescent="0.4">
      <c r="A1" s="13" t="s">
        <v>98</v>
      </c>
      <c r="B1" s="12"/>
    </row>
    <row r="2" spans="1:3" ht="18" x14ac:dyDescent="0.4">
      <c r="A2" s="13" t="s">
        <v>101</v>
      </c>
      <c r="B2" s="12"/>
    </row>
    <row r="3" spans="1:3" x14ac:dyDescent="0.35">
      <c r="A3" s="14" t="s">
        <v>99</v>
      </c>
      <c r="B3" s="12"/>
    </row>
    <row r="5" spans="1:3" x14ac:dyDescent="0.35">
      <c r="A5" s="1"/>
      <c r="B5" s="2" t="s">
        <v>0</v>
      </c>
    </row>
    <row r="6" spans="1:3" x14ac:dyDescent="0.35">
      <c r="A6" s="3" t="s">
        <v>1</v>
      </c>
      <c r="B6" s="5"/>
    </row>
    <row r="7" spans="1:3" x14ac:dyDescent="0.35">
      <c r="A7" s="3" t="s">
        <v>2</v>
      </c>
      <c r="B7" s="5"/>
    </row>
    <row r="8" spans="1:3" x14ac:dyDescent="0.35">
      <c r="A8" s="3" t="s">
        <v>3</v>
      </c>
      <c r="B8" s="5">
        <f>21600</f>
        <v>21600</v>
      </c>
    </row>
    <row r="9" spans="1:3" x14ac:dyDescent="0.35">
      <c r="A9" s="3" t="s">
        <v>4</v>
      </c>
      <c r="B9" s="5">
        <f>5000</f>
        <v>5000</v>
      </c>
    </row>
    <row r="10" spans="1:3" x14ac:dyDescent="0.35">
      <c r="A10" s="3" t="s">
        <v>5</v>
      </c>
      <c r="B10" s="5">
        <f>4000</f>
        <v>4000</v>
      </c>
    </row>
    <row r="11" spans="1:3" x14ac:dyDescent="0.35">
      <c r="A11" s="3" t="s">
        <v>6</v>
      </c>
      <c r="B11" s="5">
        <f>50</f>
        <v>50</v>
      </c>
    </row>
    <row r="12" spans="1:3" x14ac:dyDescent="0.35">
      <c r="A12" s="3" t="s">
        <v>7</v>
      </c>
      <c r="B12" s="5">
        <f>1000</f>
        <v>1000</v>
      </c>
    </row>
    <row r="13" spans="1:3" x14ac:dyDescent="0.35">
      <c r="A13" s="3" t="s">
        <v>8</v>
      </c>
      <c r="B13" s="7">
        <f>(((((B7)+(B8))+(B9))+(B10))+(B11))+(B12)</f>
        <v>31650</v>
      </c>
    </row>
    <row r="14" spans="1:3" x14ac:dyDescent="0.35">
      <c r="A14" s="3" t="s">
        <v>9</v>
      </c>
      <c r="B14" s="5"/>
    </row>
    <row r="15" spans="1:3" x14ac:dyDescent="0.35">
      <c r="A15" s="3" t="s">
        <v>10</v>
      </c>
      <c r="B15" s="5">
        <f>7500</f>
        <v>7500</v>
      </c>
    </row>
    <row r="16" spans="1:3" x14ac:dyDescent="0.35">
      <c r="A16" s="3" t="s">
        <v>11</v>
      </c>
      <c r="B16" s="5">
        <v>6690</v>
      </c>
      <c r="C16" s="10"/>
    </row>
    <row r="17" spans="1:3" x14ac:dyDescent="0.35">
      <c r="A17" s="3" t="s">
        <v>12</v>
      </c>
      <c r="B17" s="5">
        <f>2500</f>
        <v>2500</v>
      </c>
    </row>
    <row r="18" spans="1:3" x14ac:dyDescent="0.35">
      <c r="A18" s="3" t="s">
        <v>13</v>
      </c>
      <c r="B18" s="5">
        <v>3000</v>
      </c>
      <c r="C18" s="10"/>
    </row>
    <row r="19" spans="1:3" x14ac:dyDescent="0.35">
      <c r="A19" s="3" t="s">
        <v>14</v>
      </c>
      <c r="B19" s="5">
        <f>8090</f>
        <v>8090</v>
      </c>
    </row>
    <row r="20" spans="1:3" x14ac:dyDescent="0.35">
      <c r="A20" s="3" t="s">
        <v>15</v>
      </c>
      <c r="B20" s="5">
        <f>3000</f>
        <v>3000</v>
      </c>
    </row>
    <row r="21" spans="1:3" x14ac:dyDescent="0.35">
      <c r="A21" s="3" t="s">
        <v>16</v>
      </c>
      <c r="B21" s="5">
        <f>500</f>
        <v>500</v>
      </c>
    </row>
    <row r="22" spans="1:3" x14ac:dyDescent="0.35">
      <c r="A22" s="3" t="s">
        <v>17</v>
      </c>
      <c r="B22" s="5">
        <f>5500</f>
        <v>5500</v>
      </c>
    </row>
    <row r="23" spans="1:3" x14ac:dyDescent="0.35">
      <c r="A23" s="3" t="s">
        <v>18</v>
      </c>
      <c r="B23" s="5">
        <v>820</v>
      </c>
      <c r="C23" s="10"/>
    </row>
    <row r="24" spans="1:3" x14ac:dyDescent="0.35">
      <c r="A24" s="3" t="s">
        <v>19</v>
      </c>
      <c r="B24" s="7">
        <f>(((((((((B14)+(B15))+(B16))+(B17))+(B18))+(B19))+(B20))+(B21))+(B22))+(B23)</f>
        <v>37600</v>
      </c>
    </row>
    <row r="25" spans="1:3" x14ac:dyDescent="0.35">
      <c r="A25" s="3" t="s">
        <v>20</v>
      </c>
      <c r="B25" s="5"/>
    </row>
    <row r="26" spans="1:3" x14ac:dyDescent="0.35">
      <c r="A26" s="3" t="s">
        <v>21</v>
      </c>
      <c r="B26" s="5">
        <f>7500</f>
        <v>7500</v>
      </c>
    </row>
    <row r="27" spans="1:3" x14ac:dyDescent="0.35">
      <c r="A27" s="3" t="s">
        <v>22</v>
      </c>
      <c r="B27" s="5">
        <f>200</f>
        <v>200</v>
      </c>
    </row>
    <row r="28" spans="1:3" x14ac:dyDescent="0.35">
      <c r="A28" s="3" t="s">
        <v>23</v>
      </c>
      <c r="B28" s="5">
        <f>1000</f>
        <v>1000</v>
      </c>
    </row>
    <row r="29" spans="1:3" x14ac:dyDescent="0.35">
      <c r="A29" s="3" t="s">
        <v>24</v>
      </c>
      <c r="B29" s="7">
        <f>(((B25)+(B26))+(B27))+(B28)</f>
        <v>8700</v>
      </c>
    </row>
    <row r="30" spans="1:3" x14ac:dyDescent="0.35">
      <c r="A30" s="3" t="s">
        <v>25</v>
      </c>
      <c r="B30" s="7">
        <f>((B13)+(B24))+(B29)</f>
        <v>77950</v>
      </c>
    </row>
    <row r="31" spans="1:3" x14ac:dyDescent="0.35">
      <c r="A31" s="3" t="s">
        <v>26</v>
      </c>
      <c r="B31" s="7">
        <f>(B30)-(0)</f>
        <v>77950</v>
      </c>
    </row>
    <row r="32" spans="1:3" x14ac:dyDescent="0.35">
      <c r="A32" s="3" t="s">
        <v>27</v>
      </c>
      <c r="B32" s="5"/>
    </row>
    <row r="33" spans="1:2" x14ac:dyDescent="0.35">
      <c r="A33" s="3" t="s">
        <v>28</v>
      </c>
      <c r="B33" s="5">
        <f>0</f>
        <v>0</v>
      </c>
    </row>
    <row r="34" spans="1:2" x14ac:dyDescent="0.35">
      <c r="A34" s="3" t="s">
        <v>29</v>
      </c>
      <c r="B34" s="5">
        <f>2200</f>
        <v>2200</v>
      </c>
    </row>
    <row r="35" spans="1:2" x14ac:dyDescent="0.35">
      <c r="A35" s="3" t="s">
        <v>30</v>
      </c>
      <c r="B35" s="7">
        <f>(B33)+(B34)</f>
        <v>2200</v>
      </c>
    </row>
    <row r="36" spans="1:2" x14ac:dyDescent="0.35">
      <c r="A36" s="3" t="s">
        <v>31</v>
      </c>
      <c r="B36" s="5"/>
    </row>
    <row r="37" spans="1:2" x14ac:dyDescent="0.35">
      <c r="A37" s="3" t="s">
        <v>32</v>
      </c>
      <c r="B37" s="5">
        <f>2500</f>
        <v>2500</v>
      </c>
    </row>
    <row r="38" spans="1:2" x14ac:dyDescent="0.35">
      <c r="A38" s="3" t="s">
        <v>33</v>
      </c>
      <c r="B38" s="5">
        <f>4000</f>
        <v>4000</v>
      </c>
    </row>
    <row r="39" spans="1:2" x14ac:dyDescent="0.35">
      <c r="A39" s="3" t="s">
        <v>34</v>
      </c>
      <c r="B39" s="5">
        <f>500</f>
        <v>500</v>
      </c>
    </row>
    <row r="40" spans="1:2" x14ac:dyDescent="0.35">
      <c r="A40" s="3" t="s">
        <v>35</v>
      </c>
      <c r="B40" s="5">
        <f>500</f>
        <v>500</v>
      </c>
    </row>
    <row r="41" spans="1:2" x14ac:dyDescent="0.35">
      <c r="A41" s="3" t="s">
        <v>36</v>
      </c>
      <c r="B41" s="5">
        <f>7000</f>
        <v>7000</v>
      </c>
    </row>
    <row r="42" spans="1:2" x14ac:dyDescent="0.35">
      <c r="A42" s="3" t="s">
        <v>37</v>
      </c>
      <c r="B42" s="5">
        <f>8000</f>
        <v>8000</v>
      </c>
    </row>
    <row r="43" spans="1:2" x14ac:dyDescent="0.35">
      <c r="A43" s="3" t="s">
        <v>38</v>
      </c>
      <c r="B43" s="5">
        <f>500</f>
        <v>500</v>
      </c>
    </row>
    <row r="44" spans="1:2" x14ac:dyDescent="0.35">
      <c r="A44" s="3" t="s">
        <v>39</v>
      </c>
      <c r="B44" s="5">
        <f>1500</f>
        <v>1500</v>
      </c>
    </row>
    <row r="45" spans="1:2" x14ac:dyDescent="0.35">
      <c r="A45" s="3" t="s">
        <v>40</v>
      </c>
      <c r="B45" s="5">
        <f>750</f>
        <v>750</v>
      </c>
    </row>
    <row r="46" spans="1:2" x14ac:dyDescent="0.35">
      <c r="A46" s="3" t="s">
        <v>41</v>
      </c>
      <c r="B46" s="5">
        <f>700</f>
        <v>700</v>
      </c>
    </row>
    <row r="47" spans="1:2" x14ac:dyDescent="0.35">
      <c r="A47" s="3" t="s">
        <v>42</v>
      </c>
      <c r="B47" s="5">
        <f>600</f>
        <v>600</v>
      </c>
    </row>
    <row r="48" spans="1:2" x14ac:dyDescent="0.35">
      <c r="A48" s="3" t="s">
        <v>43</v>
      </c>
      <c r="B48" s="5">
        <f>5500</f>
        <v>5500</v>
      </c>
    </row>
    <row r="49" spans="1:3" x14ac:dyDescent="0.35">
      <c r="A49" s="3" t="s">
        <v>44</v>
      </c>
      <c r="B49" s="7">
        <f>((((((((((((B36)+(B37))+(B38))+(B39))+(B40))+(B41))+(B42))+(B43))+(B44))+(B45))+(B46))+(B47))+(B48)</f>
        <v>32050</v>
      </c>
    </row>
    <row r="50" spans="1:3" x14ac:dyDescent="0.35">
      <c r="A50" s="3" t="s">
        <v>45</v>
      </c>
      <c r="B50" s="5"/>
    </row>
    <row r="51" spans="1:3" x14ac:dyDescent="0.35">
      <c r="A51" s="3" t="s">
        <v>46</v>
      </c>
      <c r="B51" s="5">
        <f>8000</f>
        <v>8000</v>
      </c>
    </row>
    <row r="52" spans="1:3" x14ac:dyDescent="0.35">
      <c r="A52" s="3" t="s">
        <v>47</v>
      </c>
      <c r="B52" s="5">
        <f>700</f>
        <v>700</v>
      </c>
    </row>
    <row r="53" spans="1:3" x14ac:dyDescent="0.35">
      <c r="A53" s="3" t="s">
        <v>48</v>
      </c>
      <c r="B53" s="5">
        <f>303.55</f>
        <v>303.55</v>
      </c>
    </row>
    <row r="54" spans="1:3" x14ac:dyDescent="0.35">
      <c r="A54" s="3" t="s">
        <v>49</v>
      </c>
      <c r="B54" s="5">
        <v>6540</v>
      </c>
      <c r="C54" s="10"/>
    </row>
    <row r="55" spans="1:3" x14ac:dyDescent="0.35">
      <c r="A55" s="3" t="s">
        <v>50</v>
      </c>
      <c r="B55" s="5">
        <f>200</f>
        <v>200</v>
      </c>
    </row>
    <row r="56" spans="1:3" x14ac:dyDescent="0.35">
      <c r="A56" s="3" t="s">
        <v>51</v>
      </c>
      <c r="B56" s="5">
        <f>100</f>
        <v>100</v>
      </c>
    </row>
    <row r="57" spans="1:3" x14ac:dyDescent="0.35">
      <c r="A57" s="3" t="s">
        <v>52</v>
      </c>
      <c r="B57" s="5">
        <f>2820</f>
        <v>2820</v>
      </c>
    </row>
    <row r="58" spans="1:3" x14ac:dyDescent="0.35">
      <c r="A58" s="3" t="s">
        <v>53</v>
      </c>
      <c r="B58" s="5">
        <v>2700</v>
      </c>
      <c r="C58" s="10"/>
    </row>
    <row r="59" spans="1:3" x14ac:dyDescent="0.35">
      <c r="A59" s="3" t="s">
        <v>54</v>
      </c>
      <c r="B59" s="5">
        <f>12810</f>
        <v>12810</v>
      </c>
    </row>
    <row r="60" spans="1:3" x14ac:dyDescent="0.35">
      <c r="A60" s="3" t="s">
        <v>55</v>
      </c>
      <c r="B60" s="5">
        <f>150</f>
        <v>150</v>
      </c>
    </row>
    <row r="61" spans="1:3" x14ac:dyDescent="0.35">
      <c r="A61" s="3" t="s">
        <v>56</v>
      </c>
      <c r="B61" s="5">
        <f>3000</f>
        <v>3000</v>
      </c>
    </row>
    <row r="62" spans="1:3" x14ac:dyDescent="0.35">
      <c r="A62" s="3" t="s">
        <v>57</v>
      </c>
      <c r="B62" s="5">
        <v>4500</v>
      </c>
      <c r="C62" s="9"/>
    </row>
    <row r="63" spans="1:3" x14ac:dyDescent="0.35">
      <c r="A63" s="3" t="s">
        <v>58</v>
      </c>
      <c r="B63" s="5">
        <f>500</f>
        <v>500</v>
      </c>
    </row>
    <row r="64" spans="1:3" x14ac:dyDescent="0.35">
      <c r="A64" s="3" t="s">
        <v>59</v>
      </c>
      <c r="B64" s="5">
        <f>500</f>
        <v>500</v>
      </c>
    </row>
    <row r="65" spans="1:3" x14ac:dyDescent="0.35">
      <c r="A65" s="3" t="s">
        <v>60</v>
      </c>
      <c r="B65" s="5">
        <f>5700</f>
        <v>5700</v>
      </c>
    </row>
    <row r="66" spans="1:3" x14ac:dyDescent="0.35">
      <c r="A66" s="3" t="s">
        <v>61</v>
      </c>
      <c r="B66" s="5">
        <v>1230</v>
      </c>
      <c r="C66" s="10"/>
    </row>
    <row r="67" spans="1:3" s="4" customFormat="1" x14ac:dyDescent="0.35">
      <c r="A67" s="3" t="s">
        <v>100</v>
      </c>
      <c r="B67" s="5">
        <v>175</v>
      </c>
      <c r="C67" s="10"/>
    </row>
    <row r="68" spans="1:3" x14ac:dyDescent="0.35">
      <c r="A68" s="3" t="s">
        <v>62</v>
      </c>
      <c r="B68" s="5">
        <f>150</f>
        <v>150</v>
      </c>
    </row>
    <row r="69" spans="1:3" x14ac:dyDescent="0.35">
      <c r="A69" s="3" t="s">
        <v>63</v>
      </c>
      <c r="B69" s="7">
        <f>(((((((((((((((((B50)+(B51))+(B52))+(B53))+(B54))+(B55))+(B56))+(B57))+(B58))+(B59))+(B60))+(B61))+(B62))+(B63))+(B64))+(B65))+(B66))+(B68)+(B67)</f>
        <v>50078.55</v>
      </c>
    </row>
    <row r="70" spans="1:3" x14ac:dyDescent="0.35">
      <c r="A70" s="3" t="s">
        <v>64</v>
      </c>
      <c r="B70" s="5"/>
    </row>
    <row r="71" spans="1:3" x14ac:dyDescent="0.35">
      <c r="A71" s="3" t="s">
        <v>65</v>
      </c>
      <c r="B71" s="5">
        <f>5300</f>
        <v>5300</v>
      </c>
    </row>
    <row r="72" spans="1:3" x14ac:dyDescent="0.35">
      <c r="A72" s="3" t="s">
        <v>66</v>
      </c>
      <c r="B72" s="5">
        <f>800</f>
        <v>800</v>
      </c>
    </row>
    <row r="73" spans="1:3" x14ac:dyDescent="0.35">
      <c r="A73" s="3" t="s">
        <v>67</v>
      </c>
      <c r="B73" s="7">
        <f>((B70)+(B71))+(B72)</f>
        <v>6100</v>
      </c>
    </row>
    <row r="74" spans="1:3" x14ac:dyDescent="0.35">
      <c r="A74" s="3" t="s">
        <v>68</v>
      </c>
      <c r="B74" s="5"/>
    </row>
    <row r="75" spans="1:3" x14ac:dyDescent="0.35">
      <c r="A75" s="3" t="s">
        <v>69</v>
      </c>
      <c r="B75" s="5">
        <f>10</f>
        <v>10</v>
      </c>
    </row>
    <row r="76" spans="1:3" x14ac:dyDescent="0.35">
      <c r="A76" s="3" t="s">
        <v>70</v>
      </c>
      <c r="B76" s="5">
        <f>25</f>
        <v>25</v>
      </c>
    </row>
    <row r="77" spans="1:3" x14ac:dyDescent="0.35">
      <c r="A77" s="3" t="s">
        <v>71</v>
      </c>
      <c r="B77" s="5">
        <f>500</f>
        <v>500</v>
      </c>
    </row>
    <row r="78" spans="1:3" x14ac:dyDescent="0.35">
      <c r="A78" s="3" t="s">
        <v>72</v>
      </c>
      <c r="B78" s="5">
        <f>40</f>
        <v>40</v>
      </c>
    </row>
    <row r="79" spans="1:3" x14ac:dyDescent="0.35">
      <c r="A79" s="3" t="s">
        <v>73</v>
      </c>
      <c r="B79" s="5">
        <f>600</f>
        <v>600</v>
      </c>
    </row>
    <row r="80" spans="1:3" x14ac:dyDescent="0.35">
      <c r="A80" s="3" t="s">
        <v>74</v>
      </c>
      <c r="B80" s="5">
        <f>3500</f>
        <v>3500</v>
      </c>
    </row>
    <row r="81" spans="1:2" x14ac:dyDescent="0.35">
      <c r="A81" s="3" t="s">
        <v>75</v>
      </c>
      <c r="B81" s="5">
        <f>100</f>
        <v>100</v>
      </c>
    </row>
    <row r="82" spans="1:2" x14ac:dyDescent="0.35">
      <c r="A82" s="3" t="s">
        <v>76</v>
      </c>
      <c r="B82" s="5">
        <f>100</f>
        <v>100</v>
      </c>
    </row>
    <row r="83" spans="1:2" x14ac:dyDescent="0.35">
      <c r="A83" s="3" t="s">
        <v>77</v>
      </c>
      <c r="B83" s="5">
        <f>700</f>
        <v>700</v>
      </c>
    </row>
    <row r="84" spans="1:2" x14ac:dyDescent="0.35">
      <c r="A84" s="3" t="s">
        <v>78</v>
      </c>
      <c r="B84" s="5">
        <f>450</f>
        <v>450</v>
      </c>
    </row>
    <row r="85" spans="1:2" x14ac:dyDescent="0.35">
      <c r="A85" s="3" t="s">
        <v>79</v>
      </c>
      <c r="B85" s="5">
        <f>100</f>
        <v>100</v>
      </c>
    </row>
    <row r="86" spans="1:2" x14ac:dyDescent="0.35">
      <c r="A86" s="3" t="s">
        <v>80</v>
      </c>
      <c r="B86" s="5">
        <f>700</f>
        <v>700</v>
      </c>
    </row>
    <row r="87" spans="1:2" x14ac:dyDescent="0.35">
      <c r="A87" s="3" t="s">
        <v>81</v>
      </c>
      <c r="B87" s="5">
        <f>850</f>
        <v>850</v>
      </c>
    </row>
    <row r="88" spans="1:2" x14ac:dyDescent="0.35">
      <c r="A88" s="3" t="s">
        <v>82</v>
      </c>
      <c r="B88" s="5">
        <f>1000</f>
        <v>1000</v>
      </c>
    </row>
    <row r="89" spans="1:2" x14ac:dyDescent="0.35">
      <c r="A89" s="3" t="s">
        <v>83</v>
      </c>
      <c r="B89" s="5">
        <f>100</f>
        <v>100</v>
      </c>
    </row>
    <row r="90" spans="1:2" x14ac:dyDescent="0.35">
      <c r="A90" s="3" t="s">
        <v>84</v>
      </c>
      <c r="B90" s="5">
        <f>500</f>
        <v>500</v>
      </c>
    </row>
    <row r="91" spans="1:2" x14ac:dyDescent="0.35">
      <c r="A91" s="3" t="s">
        <v>85</v>
      </c>
      <c r="B91" s="5">
        <f>800</f>
        <v>800</v>
      </c>
    </row>
    <row r="92" spans="1:2" x14ac:dyDescent="0.35">
      <c r="A92" s="3" t="s">
        <v>86</v>
      </c>
      <c r="B92" s="5">
        <f>200</f>
        <v>200</v>
      </c>
    </row>
    <row r="93" spans="1:2" x14ac:dyDescent="0.35">
      <c r="A93" s="3" t="s">
        <v>87</v>
      </c>
      <c r="B93" s="5">
        <f>100</f>
        <v>100</v>
      </c>
    </row>
    <row r="94" spans="1:2" x14ac:dyDescent="0.35">
      <c r="A94" s="3" t="s">
        <v>88</v>
      </c>
      <c r="B94" s="5">
        <f>1000</f>
        <v>1000</v>
      </c>
    </row>
    <row r="95" spans="1:2" x14ac:dyDescent="0.35">
      <c r="A95" s="3" t="s">
        <v>89</v>
      </c>
      <c r="B95" s="7">
        <f>((((((((((((((((((((B74)+(B75))+(B76))+(B77))+(B78))+(B79))+(B80))+(B81))+(B82))+(B83))+(B84))+(B85))+(B86))+(B87))+(B88))+(B89))+(B90))+(B91))+(B92))+(B93))+(B94)</f>
        <v>11375</v>
      </c>
    </row>
    <row r="96" spans="1:2" x14ac:dyDescent="0.35">
      <c r="A96" s="3" t="s">
        <v>90</v>
      </c>
      <c r="B96" s="5"/>
    </row>
    <row r="97" spans="1:2" x14ac:dyDescent="0.35">
      <c r="A97" s="3" t="s">
        <v>91</v>
      </c>
      <c r="B97" s="5">
        <f>1500</f>
        <v>1500</v>
      </c>
    </row>
    <row r="98" spans="1:2" x14ac:dyDescent="0.35">
      <c r="A98" s="3" t="s">
        <v>92</v>
      </c>
      <c r="B98" s="5">
        <f>300</f>
        <v>300</v>
      </c>
    </row>
    <row r="99" spans="1:2" x14ac:dyDescent="0.35">
      <c r="A99" s="3" t="s">
        <v>93</v>
      </c>
      <c r="B99" s="7">
        <f>((B96)+(B97))+(B98)</f>
        <v>1800</v>
      </c>
    </row>
    <row r="100" spans="1:2" x14ac:dyDescent="0.35">
      <c r="A100" s="3" t="s">
        <v>94</v>
      </c>
      <c r="B100" s="7">
        <f>(((((B35)+(B49))+(B69))+(B73))+(B95))+(B99)</f>
        <v>103603.55</v>
      </c>
    </row>
    <row r="101" spans="1:2" x14ac:dyDescent="0.35">
      <c r="A101" s="3" t="s">
        <v>95</v>
      </c>
      <c r="B101" s="7">
        <f>(B31)-(B100)</f>
        <v>-25653.550000000003</v>
      </c>
    </row>
    <row r="102" spans="1:2" x14ac:dyDescent="0.35">
      <c r="A102" s="3" t="s">
        <v>96</v>
      </c>
      <c r="B102" s="8">
        <f>(B101)+(0)</f>
        <v>-25653.550000000003</v>
      </c>
    </row>
    <row r="103" spans="1:2" x14ac:dyDescent="0.35">
      <c r="A103" s="3"/>
      <c r="B103" s="5"/>
    </row>
    <row r="106" spans="1:2" x14ac:dyDescent="0.35">
      <c r="A106" s="11" t="s">
        <v>97</v>
      </c>
      <c r="B106" s="12"/>
    </row>
  </sheetData>
  <mergeCells count="4">
    <mergeCell ref="A106:B106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 Y</cp:lastModifiedBy>
  <dcterms:created xsi:type="dcterms:W3CDTF">2020-09-15T21:20:14Z</dcterms:created>
  <dcterms:modified xsi:type="dcterms:W3CDTF">2020-09-27T07:48:34Z</dcterms:modified>
</cp:coreProperties>
</file>